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труктура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<sst xmlns="http://schemas.openxmlformats.org/spreadsheetml/2006/main" count="193" uniqueCount="93">
  <si>
    <t>Структура и объем затрат на производство и реализацию товаров (работ, услуг)                                                                ООО "Ватт-Электросбыт" в 2010 г.</t>
  </si>
  <si>
    <t>по регулируемому виду деятельности</t>
  </si>
  <si>
    <t>№ п/п</t>
  </si>
  <si>
    <t>Показатель</t>
  </si>
  <si>
    <t>тыс. руб.</t>
  </si>
  <si>
    <t>1.</t>
  </si>
  <si>
    <t>Себестоимость проданных товаров, продукции, работ, услуг</t>
  </si>
  <si>
    <t>в том числе:</t>
  </si>
  <si>
    <t>1.1.</t>
  </si>
  <si>
    <t>расходы на покупку электрической энергии (мощности)</t>
  </si>
  <si>
    <t>1.2.</t>
  </si>
  <si>
    <t>расходы на передачу электрической энергии</t>
  </si>
  <si>
    <t>1.3.</t>
  </si>
  <si>
    <t>инфраструктурные платежи</t>
  </si>
  <si>
    <t>2.</t>
  </si>
  <si>
    <t xml:space="preserve">Прочие расходы </t>
  </si>
  <si>
    <t>2.1.</t>
  </si>
  <si>
    <t>материальные расходы</t>
  </si>
  <si>
    <t>2.2.</t>
  </si>
  <si>
    <t>фонд оплаты труда и отчисления на социальные нужды</t>
  </si>
  <si>
    <t>2.3.</t>
  </si>
  <si>
    <t>амортизация основных средств</t>
  </si>
  <si>
    <t>2.4.</t>
  </si>
  <si>
    <t>средства на  страхование</t>
  </si>
  <si>
    <t>2.5.</t>
  </si>
  <si>
    <t>налоги</t>
  </si>
  <si>
    <t>2.6.</t>
  </si>
  <si>
    <t xml:space="preserve">арендная плата </t>
  </si>
  <si>
    <t>2.7.</t>
  </si>
  <si>
    <t>командировочные расходы</t>
  </si>
  <si>
    <t>2.8.</t>
  </si>
  <si>
    <t>нотариальные услуги</t>
  </si>
  <si>
    <t>2.9.</t>
  </si>
  <si>
    <t>расходы по сбору денег с населения</t>
  </si>
  <si>
    <t>2.10.</t>
  </si>
  <si>
    <t>инкассация</t>
  </si>
  <si>
    <t>2.11.</t>
  </si>
  <si>
    <t>подписка на печатные издания и приобретения НТЛ</t>
  </si>
  <si>
    <t>2.12.</t>
  </si>
  <si>
    <t>информационные услуги</t>
  </si>
  <si>
    <t>2.13.</t>
  </si>
  <si>
    <t>почтовые расходы</t>
  </si>
  <si>
    <t>2.14.</t>
  </si>
  <si>
    <t>ремонт орг.техники</t>
  </si>
  <si>
    <t>2.15.</t>
  </si>
  <si>
    <t xml:space="preserve">обслуживание оборудования </t>
  </si>
  <si>
    <t>2.16.</t>
  </si>
  <si>
    <t>обслуживание транспортных средств</t>
  </si>
  <si>
    <t>2.17.</t>
  </si>
  <si>
    <t>аудиторские услуги</t>
  </si>
  <si>
    <t>2.18.</t>
  </si>
  <si>
    <t>услуги связи</t>
  </si>
  <si>
    <t>2.19.</t>
  </si>
  <si>
    <t>обслуживание контрольно-кассовой машины</t>
  </si>
  <si>
    <t>2.20.</t>
  </si>
  <si>
    <t>повышение квалификации и подготовка кадров</t>
  </si>
  <si>
    <t>2.21.</t>
  </si>
  <si>
    <t>лизинговые платежи</t>
  </si>
  <si>
    <t>2.22.</t>
  </si>
  <si>
    <t>приобретение лицензионного програмного обеспечения</t>
  </si>
  <si>
    <t>2.23.</t>
  </si>
  <si>
    <t>комиссионное вознаграждение ЗАО "ЦФР"</t>
  </si>
  <si>
    <t>2.24.</t>
  </si>
  <si>
    <t>услуги по организации  и регулированию биржевой торговли электрической энергией и мощностью</t>
  </si>
  <si>
    <t>2.25.</t>
  </si>
  <si>
    <t>юридические услуги</t>
  </si>
  <si>
    <t>2.26.</t>
  </si>
  <si>
    <t>переплет документов</t>
  </si>
  <si>
    <t>охрана труда</t>
  </si>
  <si>
    <t>2.27.</t>
  </si>
  <si>
    <t>публикация статей в СМИ</t>
  </si>
  <si>
    <t>2.28.</t>
  </si>
  <si>
    <t>банковские услуги</t>
  </si>
  <si>
    <t>2.29.</t>
  </si>
  <si>
    <t>госпошлина</t>
  </si>
  <si>
    <t>2.30.</t>
  </si>
  <si>
    <t>внесение изменений в проектную документацию АИИС КУЭ</t>
  </si>
  <si>
    <t>2.31.</t>
  </si>
  <si>
    <t>процент за пользование кредитом</t>
  </si>
  <si>
    <t>2.32.</t>
  </si>
  <si>
    <t>расходы на социальные нужды и поощрение</t>
  </si>
  <si>
    <t>2.33.</t>
  </si>
  <si>
    <t>членские взносы</t>
  </si>
  <si>
    <t>2.35.</t>
  </si>
  <si>
    <t>списание материалов непроизводственного характера</t>
  </si>
  <si>
    <t>2.34.</t>
  </si>
  <si>
    <t>услуги брокеров</t>
  </si>
  <si>
    <t>2.37.</t>
  </si>
  <si>
    <t>списание дебиторской задолженности</t>
  </si>
  <si>
    <t>благотворительность</t>
  </si>
  <si>
    <t>2.36.</t>
  </si>
  <si>
    <t>экспертиза счетчиков учета электрической энергии</t>
  </si>
  <si>
    <t xml:space="preserve">другие прочие расходы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</si>
</sst>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horizontal="left" indent="1"/>
    </xf>
    <xf numFmtId="3" fontId="0" fillId="0" borderId="18" xfId="0" applyNumberFormat="1" applyBorder="1" applyAlignment="1">
      <alignment/>
    </xf>
    <xf numFmtId="49" fontId="3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horizontal="left" indent="2"/>
    </xf>
    <xf numFmtId="49" fontId="2" fillId="0" borderId="19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horizontal="left" indent="1"/>
    </xf>
    <xf numFmtId="164" fontId="2" fillId="0" borderId="24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vertical="justify" wrapText="1" indent="2"/>
    </xf>
    <xf numFmtId="4" fontId="0" fillId="33" borderId="25" xfId="0" applyNumberFormat="1" applyFill="1" applyBorder="1" applyAlignment="1">
      <alignment horizontal="right"/>
    </xf>
    <xf numFmtId="4" fontId="0" fillId="34" borderId="25" xfId="0" applyNumberFormat="1" applyFill="1" applyBorder="1" applyAlignment="1">
      <alignment/>
    </xf>
    <xf numFmtId="0" fontId="4" fillId="0" borderId="17" xfId="52" applyFont="1" applyFill="1" applyBorder="1" applyAlignment="1">
      <alignment horizontal="left" vertical="justify" wrapText="1" indent="2"/>
      <protection/>
    </xf>
    <xf numFmtId="4" fontId="0" fillId="33" borderId="25" xfId="0" applyNumberFormat="1" applyFill="1" applyBorder="1" applyAlignment="1">
      <alignment/>
    </xf>
    <xf numFmtId="0" fontId="4" fillId="0" borderId="17" xfId="0" applyFont="1" applyFill="1" applyBorder="1" applyAlignment="1">
      <alignment horizontal="left" vertical="justify" wrapText="1" indent="2"/>
    </xf>
    <xf numFmtId="4" fontId="0" fillId="35" borderId="25" xfId="0" applyNumberFormat="1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justify" indent="2"/>
    </xf>
    <xf numFmtId="4" fontId="0" fillId="36" borderId="25" xfId="0" applyNumberForma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4" fontId="0" fillId="34" borderId="26" xfId="0" applyNumberForma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0" borderId="17" xfId="0" applyBorder="1" applyAlignment="1">
      <alignment horizontal="left" vertical="justify" wrapText="1" indent="2"/>
    </xf>
    <xf numFmtId="0" fontId="0" fillId="0" borderId="17" xfId="0" applyFill="1" applyBorder="1" applyAlignment="1">
      <alignment horizontal="left" vertical="justify" wrapText="1" indent="2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justify" wrapText="1" indent="2"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 wrapText="1"/>
    </xf>
    <xf numFmtId="4" fontId="0" fillId="0" borderId="27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 wrapText="1" indent="1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4" fontId="0" fillId="37" borderId="0" xfId="0" applyNumberFormat="1" applyFill="1" applyBorder="1" applyAlignment="1">
      <alignment/>
    </xf>
    <xf numFmtId="0" fontId="0" fillId="0" borderId="28" xfId="0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selection activeCell="C64" sqref="C64"/>
    </sheetView>
  </sheetViews>
  <sheetFormatPr defaultColWidth="9.140625" defaultRowHeight="15"/>
  <cols>
    <col min="2" max="2" width="62.57421875" style="0" customWidth="1"/>
    <col min="3" max="3" width="14.28125" style="0" customWidth="1"/>
  </cols>
  <sheetData>
    <row r="2" spans="1:3" ht="24" customHeight="1">
      <c r="A2" s="56" t="s">
        <v>0</v>
      </c>
      <c r="B2" s="56"/>
      <c r="C2" s="56"/>
    </row>
    <row r="3" spans="1:3" ht="13.5" customHeight="1">
      <c r="A3" s="1"/>
      <c r="B3" s="2" t="s">
        <v>1</v>
      </c>
      <c r="C3" s="1"/>
    </row>
    <row r="4" ht="11.25" customHeight="1" thickBot="1"/>
    <row r="5" spans="1:5" ht="15.75" thickBot="1">
      <c r="A5" s="3" t="s">
        <v>2</v>
      </c>
      <c r="B5" s="4" t="s">
        <v>3</v>
      </c>
      <c r="C5" s="5" t="s">
        <v>4</v>
      </c>
      <c r="D5" s="17"/>
      <c r="E5" s="17"/>
    </row>
    <row r="6" spans="1:5" ht="12.75" customHeight="1">
      <c r="A6" s="6" t="s">
        <v>5</v>
      </c>
      <c r="B6" s="7" t="s">
        <v>6</v>
      </c>
      <c r="C6" s="8">
        <f>C8+C9+C10</f>
        <v>1105325</v>
      </c>
      <c r="D6" s="18"/>
      <c r="E6" s="18"/>
    </row>
    <row r="7" spans="1:5" ht="12.75" customHeight="1">
      <c r="A7" s="9"/>
      <c r="B7" s="10" t="s">
        <v>7</v>
      </c>
      <c r="C7" s="11"/>
      <c r="D7" s="17"/>
      <c r="E7" s="17"/>
    </row>
    <row r="8" spans="1:3" ht="12.75" customHeight="1">
      <c r="A8" s="12" t="s">
        <v>8</v>
      </c>
      <c r="B8" s="13" t="s">
        <v>9</v>
      </c>
      <c r="C8" s="11">
        <v>543602</v>
      </c>
    </row>
    <row r="9" spans="1:3" ht="12.75" customHeight="1">
      <c r="A9" s="12" t="s">
        <v>10</v>
      </c>
      <c r="B9" s="13" t="s">
        <v>11</v>
      </c>
      <c r="C9" s="11">
        <v>561164</v>
      </c>
    </row>
    <row r="10" spans="1:3" ht="12.75" customHeight="1">
      <c r="A10" s="12" t="s">
        <v>12</v>
      </c>
      <c r="B10" s="13" t="s">
        <v>13</v>
      </c>
      <c r="C10" s="11">
        <v>559</v>
      </c>
    </row>
    <row r="11" spans="1:3" ht="12.75" customHeight="1" thickBot="1">
      <c r="A11" s="14" t="s">
        <v>14</v>
      </c>
      <c r="B11" s="15" t="s">
        <v>15</v>
      </c>
      <c r="C11" s="16">
        <f>24437+5743</f>
        <v>30180</v>
      </c>
    </row>
    <row r="12" spans="1:3" ht="12.75" customHeight="1" hidden="1">
      <c r="A12" s="19"/>
      <c r="B12" s="20" t="s">
        <v>7</v>
      </c>
      <c r="C12" s="21"/>
    </row>
    <row r="13" spans="1:5" ht="15" hidden="1">
      <c r="A13" s="22" t="s">
        <v>16</v>
      </c>
      <c r="B13" s="23" t="s">
        <v>17</v>
      </c>
      <c r="C13" s="11">
        <f aca="true" t="shared" si="0" ref="C13:C51">E13</f>
        <v>2005.8248</v>
      </c>
      <c r="E13" s="24">
        <f>1685824.8/1000+320</f>
        <v>2005.8248</v>
      </c>
    </row>
    <row r="14" spans="1:5" ht="15" hidden="1">
      <c r="A14" s="22" t="s">
        <v>18</v>
      </c>
      <c r="B14" s="23" t="s">
        <v>19</v>
      </c>
      <c r="C14" s="11">
        <f t="shared" si="0"/>
        <v>12060.62</v>
      </c>
      <c r="E14" s="25">
        <v>12060.62</v>
      </c>
    </row>
    <row r="15" spans="1:5" ht="15" hidden="1">
      <c r="A15" s="22" t="s">
        <v>20</v>
      </c>
      <c r="B15" s="26" t="s">
        <v>21</v>
      </c>
      <c r="C15" s="11">
        <f t="shared" si="0"/>
        <v>846.37525</v>
      </c>
      <c r="E15" s="27">
        <f>636375.25/1000+210</f>
        <v>846.37525</v>
      </c>
    </row>
    <row r="16" spans="1:5" ht="15" hidden="1">
      <c r="A16" s="22" t="s">
        <v>22</v>
      </c>
      <c r="B16" s="26" t="s">
        <v>23</v>
      </c>
      <c r="C16" s="11">
        <f t="shared" si="0"/>
        <v>346.04482</v>
      </c>
      <c r="E16" s="25">
        <f>346044.82/1000</f>
        <v>346.04482</v>
      </c>
    </row>
    <row r="17" spans="1:5" ht="15" hidden="1">
      <c r="A17" s="22" t="s">
        <v>24</v>
      </c>
      <c r="B17" s="26" t="s">
        <v>25</v>
      </c>
      <c r="C17" s="11">
        <f t="shared" si="0"/>
        <v>192.1</v>
      </c>
      <c r="E17" s="25">
        <v>192.1</v>
      </c>
    </row>
    <row r="18" spans="1:5" ht="15" hidden="1">
      <c r="A18" s="22" t="s">
        <v>26</v>
      </c>
      <c r="B18" s="28" t="s">
        <v>27</v>
      </c>
      <c r="C18" s="11">
        <f t="shared" si="0"/>
        <v>1667.5166399999998</v>
      </c>
      <c r="E18" s="25">
        <f>1667516.64/1000</f>
        <v>1667.5166399999998</v>
      </c>
    </row>
    <row r="19" spans="1:5" ht="15" hidden="1">
      <c r="A19" s="22" t="s">
        <v>28</v>
      </c>
      <c r="B19" s="26" t="s">
        <v>29</v>
      </c>
      <c r="C19" s="11">
        <f t="shared" si="0"/>
        <v>650.92575</v>
      </c>
      <c r="E19" s="25">
        <f>650925.75/1000</f>
        <v>650.92575</v>
      </c>
    </row>
    <row r="20" spans="1:5" ht="15" hidden="1">
      <c r="A20" s="22" t="s">
        <v>30</v>
      </c>
      <c r="B20" s="26" t="s">
        <v>31</v>
      </c>
      <c r="C20" s="11">
        <f t="shared" si="0"/>
        <v>12.28</v>
      </c>
      <c r="E20" s="25">
        <v>12.28</v>
      </c>
    </row>
    <row r="21" spans="1:5" ht="15" hidden="1">
      <c r="A21" s="22" t="s">
        <v>32</v>
      </c>
      <c r="B21" s="26" t="s">
        <v>33</v>
      </c>
      <c r="C21" s="11">
        <f t="shared" si="0"/>
        <v>460.39395</v>
      </c>
      <c r="E21" s="25">
        <f>460393.95/1000+C73/1000</f>
        <v>460.39395</v>
      </c>
    </row>
    <row r="22" spans="1:5" ht="15" hidden="1">
      <c r="A22" s="22" t="s">
        <v>34</v>
      </c>
      <c r="B22" s="26" t="s">
        <v>35</v>
      </c>
      <c r="C22" s="11">
        <f t="shared" si="0"/>
        <v>113.238</v>
      </c>
      <c r="E22" s="25">
        <f>113238/1000</f>
        <v>113.238</v>
      </c>
    </row>
    <row r="23" spans="1:5" ht="15" hidden="1">
      <c r="A23" s="22" t="s">
        <v>36</v>
      </c>
      <c r="B23" s="26" t="s">
        <v>37</v>
      </c>
      <c r="C23" s="11">
        <f t="shared" si="0"/>
        <v>50.91</v>
      </c>
      <c r="E23" s="25">
        <v>50.91</v>
      </c>
    </row>
    <row r="24" spans="1:5" ht="15" hidden="1">
      <c r="A24" s="22" t="s">
        <v>38</v>
      </c>
      <c r="B24" s="26" t="s">
        <v>39</v>
      </c>
      <c r="C24" s="11">
        <f t="shared" si="0"/>
        <v>237.72816</v>
      </c>
      <c r="E24" s="25">
        <f>192728.16/1000+45</f>
        <v>237.72816</v>
      </c>
    </row>
    <row r="25" spans="1:5" ht="15" hidden="1">
      <c r="A25" s="22" t="s">
        <v>40</v>
      </c>
      <c r="B25" s="26" t="s">
        <v>41</v>
      </c>
      <c r="C25" s="11">
        <f t="shared" si="0"/>
        <v>48.75</v>
      </c>
      <c r="E25" s="25">
        <v>48.75</v>
      </c>
    </row>
    <row r="26" spans="1:5" ht="15" hidden="1">
      <c r="A26" s="22" t="s">
        <v>42</v>
      </c>
      <c r="B26" s="26" t="s">
        <v>43</v>
      </c>
      <c r="C26" s="11">
        <f t="shared" si="0"/>
        <v>77.21446</v>
      </c>
      <c r="E26" s="25">
        <f>77214.46/1000</f>
        <v>77.21446</v>
      </c>
    </row>
    <row r="27" spans="1:5" ht="15" hidden="1">
      <c r="A27" s="22" t="s">
        <v>44</v>
      </c>
      <c r="B27" s="26" t="s">
        <v>45</v>
      </c>
      <c r="C27" s="11">
        <f t="shared" si="0"/>
        <v>34.38984</v>
      </c>
      <c r="E27" s="25">
        <f>34389.84/1000</f>
        <v>34.38984</v>
      </c>
    </row>
    <row r="28" spans="1:5" ht="15" hidden="1">
      <c r="A28" s="22" t="s">
        <v>46</v>
      </c>
      <c r="B28" s="26" t="s">
        <v>47</v>
      </c>
      <c r="C28" s="11">
        <f t="shared" si="0"/>
        <v>104.24662</v>
      </c>
      <c r="E28" s="25">
        <f>104246.62/1000</f>
        <v>104.24662</v>
      </c>
    </row>
    <row r="29" spans="1:5" ht="15" hidden="1">
      <c r="A29" s="22" t="s">
        <v>48</v>
      </c>
      <c r="B29" s="26" t="s">
        <v>49</v>
      </c>
      <c r="C29" s="11">
        <f t="shared" si="0"/>
        <v>300</v>
      </c>
      <c r="E29" s="25">
        <f>300000/1000</f>
        <v>300</v>
      </c>
    </row>
    <row r="30" spans="1:5" ht="15" hidden="1">
      <c r="A30" s="22" t="s">
        <v>50</v>
      </c>
      <c r="B30" s="26" t="s">
        <v>51</v>
      </c>
      <c r="C30" s="11">
        <f t="shared" si="0"/>
        <v>266.32536</v>
      </c>
      <c r="E30" s="25">
        <f>266325.36/1000</f>
        <v>266.32536</v>
      </c>
    </row>
    <row r="31" spans="1:5" ht="15" hidden="1">
      <c r="A31" s="22" t="s">
        <v>52</v>
      </c>
      <c r="B31" s="26" t="s">
        <v>53</v>
      </c>
      <c r="C31" s="11">
        <f t="shared" si="0"/>
        <v>18.52</v>
      </c>
      <c r="E31" s="25">
        <f>18520/1000</f>
        <v>18.52</v>
      </c>
    </row>
    <row r="32" spans="1:5" ht="15" hidden="1">
      <c r="A32" s="22" t="s">
        <v>54</v>
      </c>
      <c r="B32" s="26" t="s">
        <v>55</v>
      </c>
      <c r="C32" s="11">
        <f t="shared" si="0"/>
        <v>479.50509000000005</v>
      </c>
      <c r="E32" s="25">
        <f>479505.09/1000</f>
        <v>479.50509000000005</v>
      </c>
    </row>
    <row r="33" spans="1:5" ht="15" hidden="1">
      <c r="A33" s="22" t="s">
        <v>56</v>
      </c>
      <c r="B33" s="26" t="s">
        <v>57</v>
      </c>
      <c r="C33" s="11">
        <f t="shared" si="0"/>
        <v>1869.90486</v>
      </c>
      <c r="E33" s="25">
        <f>1869904.86/1000</f>
        <v>1869.90486</v>
      </c>
    </row>
    <row r="34" spans="1:5" ht="15" hidden="1">
      <c r="A34" s="22" t="s">
        <v>58</v>
      </c>
      <c r="B34" s="26" t="s">
        <v>59</v>
      </c>
      <c r="C34" s="11">
        <f t="shared" si="0"/>
        <v>617.9</v>
      </c>
      <c r="E34" s="29">
        <v>617.9</v>
      </c>
    </row>
    <row r="35" spans="1:5" ht="15" hidden="1">
      <c r="A35" s="22" t="s">
        <v>60</v>
      </c>
      <c r="B35" s="26" t="s">
        <v>61</v>
      </c>
      <c r="C35" s="11">
        <f t="shared" si="0"/>
        <v>128.13552</v>
      </c>
      <c r="E35" s="25">
        <f>128135.52/1000</f>
        <v>128.13552</v>
      </c>
    </row>
    <row r="36" spans="1:5" ht="26.25" customHeight="1" hidden="1">
      <c r="A36" s="30" t="s">
        <v>62</v>
      </c>
      <c r="B36" s="26" t="s">
        <v>63</v>
      </c>
      <c r="C36" s="11">
        <f t="shared" si="0"/>
        <v>189.08560999999997</v>
      </c>
      <c r="E36" s="25">
        <f>189085.61/1000</f>
        <v>189.08560999999997</v>
      </c>
    </row>
    <row r="37" spans="1:5" ht="15" hidden="1">
      <c r="A37" s="22" t="s">
        <v>64</v>
      </c>
      <c r="B37" s="26" t="s">
        <v>65</v>
      </c>
      <c r="C37" s="11">
        <f t="shared" si="0"/>
        <v>1439.81863</v>
      </c>
      <c r="E37" s="25">
        <f>1439818.63/1000</f>
        <v>1439.81863</v>
      </c>
    </row>
    <row r="38" spans="1:5" ht="15" hidden="1">
      <c r="A38" s="22" t="s">
        <v>66</v>
      </c>
      <c r="B38" s="26" t="s">
        <v>67</v>
      </c>
      <c r="C38" s="11">
        <v>0</v>
      </c>
      <c r="E38" s="25">
        <f>12000/1000</f>
        <v>12</v>
      </c>
    </row>
    <row r="39" spans="1:5" ht="15" hidden="1">
      <c r="A39" s="22" t="s">
        <v>66</v>
      </c>
      <c r="B39" s="26" t="s">
        <v>68</v>
      </c>
      <c r="C39" s="11">
        <f t="shared" si="0"/>
        <v>53.03534</v>
      </c>
      <c r="E39" s="27">
        <f>13035.34/1000+40</f>
        <v>53.03534</v>
      </c>
    </row>
    <row r="40" spans="1:5" ht="15" hidden="1">
      <c r="A40" s="22" t="s">
        <v>69</v>
      </c>
      <c r="B40" s="31" t="s">
        <v>70</v>
      </c>
      <c r="C40" s="11">
        <f t="shared" si="0"/>
        <v>85.7</v>
      </c>
      <c r="E40" s="25">
        <f>85700/1000</f>
        <v>85.7</v>
      </c>
    </row>
    <row r="41" spans="1:5" ht="15" hidden="1">
      <c r="A41" s="22" t="s">
        <v>71</v>
      </c>
      <c r="B41" s="31" t="s">
        <v>72</v>
      </c>
      <c r="C41" s="11">
        <f t="shared" si="0"/>
        <v>0.63</v>
      </c>
      <c r="E41" s="25">
        <f>(630+C65)/1000</f>
        <v>0.63</v>
      </c>
    </row>
    <row r="42" spans="1:5" ht="15" hidden="1">
      <c r="A42" s="22" t="s">
        <v>73</v>
      </c>
      <c r="B42" s="31" t="s">
        <v>74</v>
      </c>
      <c r="C42" s="11">
        <f t="shared" si="0"/>
        <v>0</v>
      </c>
      <c r="E42" s="32">
        <f>I56</f>
        <v>0</v>
      </c>
    </row>
    <row r="43" spans="1:5" ht="15" hidden="1">
      <c r="A43" s="22" t="s">
        <v>75</v>
      </c>
      <c r="B43" s="31" t="s">
        <v>76</v>
      </c>
      <c r="C43" s="11">
        <f t="shared" si="0"/>
        <v>625.5</v>
      </c>
      <c r="E43" s="33">
        <v>625.5</v>
      </c>
    </row>
    <row r="44" spans="1:5" ht="15" hidden="1">
      <c r="A44" s="22" t="s">
        <v>77</v>
      </c>
      <c r="B44" s="26" t="s">
        <v>78</v>
      </c>
      <c r="C44" s="11">
        <f t="shared" si="0"/>
        <v>306.84933</v>
      </c>
      <c r="E44" s="34">
        <f>306849.33/1000</f>
        <v>306.84933</v>
      </c>
    </row>
    <row r="45" spans="1:5" ht="15" hidden="1">
      <c r="A45" s="22" t="s">
        <v>79</v>
      </c>
      <c r="B45" s="26" t="s">
        <v>80</v>
      </c>
      <c r="C45" s="11">
        <f t="shared" si="0"/>
        <v>1007.05</v>
      </c>
      <c r="E45" s="35">
        <v>1007.05</v>
      </c>
    </row>
    <row r="46" spans="1:5" ht="15" hidden="1">
      <c r="A46" s="22" t="s">
        <v>81</v>
      </c>
      <c r="B46" s="26" t="s">
        <v>82</v>
      </c>
      <c r="C46" s="11">
        <f t="shared" si="0"/>
        <v>0</v>
      </c>
      <c r="E46" s="34">
        <f>(C69+C70+C71)/1000</f>
        <v>0</v>
      </c>
    </row>
    <row r="47" spans="1:5" ht="15" hidden="1">
      <c r="A47" s="22" t="s">
        <v>83</v>
      </c>
      <c r="B47" s="36" t="s">
        <v>84</v>
      </c>
      <c r="C47" s="11">
        <v>0</v>
      </c>
      <c r="E47" s="25">
        <f>23201.41/1000</f>
        <v>23.20141</v>
      </c>
    </row>
    <row r="48" spans="1:5" ht="15" hidden="1">
      <c r="A48" s="22" t="s">
        <v>85</v>
      </c>
      <c r="B48" s="36" t="s">
        <v>86</v>
      </c>
      <c r="C48" s="11">
        <f t="shared" si="0"/>
        <v>0</v>
      </c>
      <c r="E48" s="34">
        <f>C74/1000</f>
        <v>0</v>
      </c>
    </row>
    <row r="49" spans="1:5" ht="15" hidden="1">
      <c r="A49" s="22" t="s">
        <v>87</v>
      </c>
      <c r="B49" s="37" t="s">
        <v>88</v>
      </c>
      <c r="C49" s="11">
        <v>0</v>
      </c>
      <c r="E49" s="25">
        <f>11757.8699999998/1000</f>
        <v>11.757869999999802</v>
      </c>
    </row>
    <row r="50" spans="1:5" ht="15" hidden="1">
      <c r="A50" s="22" t="s">
        <v>83</v>
      </c>
      <c r="B50" s="37" t="s">
        <v>89</v>
      </c>
      <c r="C50" s="11">
        <f t="shared" si="0"/>
        <v>60</v>
      </c>
      <c r="E50" s="25">
        <f>60000/1000</f>
        <v>60</v>
      </c>
    </row>
    <row r="51" spans="1:5" ht="15" hidden="1">
      <c r="A51" s="22" t="s">
        <v>90</v>
      </c>
      <c r="B51" s="37" t="s">
        <v>91</v>
      </c>
      <c r="C51" s="11">
        <f t="shared" si="0"/>
        <v>19.72</v>
      </c>
      <c r="E51" s="34">
        <v>19.72</v>
      </c>
    </row>
    <row r="52" spans="1:5" ht="15.75" hidden="1" thickBot="1">
      <c r="A52" s="38" t="s">
        <v>87</v>
      </c>
      <c r="B52" s="39" t="s">
        <v>92</v>
      </c>
      <c r="C52" s="40">
        <f>E52+E38+E47+E49</f>
        <v>46.959279999999794</v>
      </c>
      <c r="D52" s="41">
        <f>C52+C43+C47</f>
        <v>672.4592799999998</v>
      </c>
      <c r="E52" s="34">
        <f>(C79+C80)/1000+I55-H57</f>
        <v>0</v>
      </c>
    </row>
    <row r="53" spans="1:6" ht="15.75" hidden="1" thickBot="1">
      <c r="A53" s="42"/>
      <c r="B53" s="43"/>
      <c r="C53" s="44">
        <f>SUM(C13:C52)</f>
        <v>26423.19731</v>
      </c>
      <c r="D53" s="44"/>
      <c r="E53" s="44">
        <f>SUM(E13:E52)</f>
        <v>26423.197310000003</v>
      </c>
      <c r="F53" s="45"/>
    </row>
    <row r="54" spans="2:3" ht="15">
      <c r="B54" s="54"/>
      <c r="C54" s="47"/>
    </row>
    <row r="55" spans="1:9" ht="15">
      <c r="A55" s="17"/>
      <c r="B55" s="46"/>
      <c r="C55" s="47"/>
      <c r="H55" s="45"/>
      <c r="I55" s="45"/>
    </row>
    <row r="56" spans="1:9" ht="15">
      <c r="A56" s="17"/>
      <c r="B56" s="17"/>
      <c r="C56" s="48"/>
      <c r="H56" s="45"/>
      <c r="I56" s="45"/>
    </row>
    <row r="57" spans="1:9" ht="15">
      <c r="A57" s="17"/>
      <c r="B57" s="49"/>
      <c r="C57" s="48"/>
      <c r="H57" s="45"/>
      <c r="I57" s="45"/>
    </row>
    <row r="58" spans="1:10" ht="15">
      <c r="A58" s="17"/>
      <c r="B58" s="49"/>
      <c r="C58" s="50"/>
      <c r="H58" s="45"/>
      <c r="I58" s="45"/>
      <c r="J58" s="45"/>
    </row>
    <row r="59" spans="1:3" ht="15">
      <c r="A59" s="17"/>
      <c r="B59" s="49"/>
      <c r="C59" s="50"/>
    </row>
    <row r="60" spans="1:3" ht="15">
      <c r="A60" s="17"/>
      <c r="B60" s="49"/>
      <c r="C60" s="50"/>
    </row>
    <row r="61" spans="1:3" ht="15">
      <c r="A61" s="17"/>
      <c r="B61" s="49"/>
      <c r="C61" s="50"/>
    </row>
    <row r="62" spans="1:3" ht="15">
      <c r="A62" s="17"/>
      <c r="B62" s="49"/>
      <c r="C62" s="50"/>
    </row>
    <row r="63" spans="1:3" ht="15">
      <c r="A63" s="17"/>
      <c r="B63" s="49"/>
      <c r="C63" s="50"/>
    </row>
    <row r="64" spans="1:3" ht="15">
      <c r="A64" s="17"/>
      <c r="B64" s="17"/>
      <c r="C64" s="17"/>
    </row>
    <row r="65" spans="1:3" ht="15">
      <c r="A65" s="17"/>
      <c r="B65" s="17"/>
      <c r="C65" s="47"/>
    </row>
    <row r="66" spans="1:3" ht="15">
      <c r="A66" s="17"/>
      <c r="B66" s="17"/>
      <c r="C66" s="47"/>
    </row>
    <row r="67" spans="1:3" ht="15">
      <c r="A67" s="17"/>
      <c r="B67" s="17"/>
      <c r="C67" s="47"/>
    </row>
    <row r="68" spans="1:3" ht="15">
      <c r="A68" s="17"/>
      <c r="B68" s="17"/>
      <c r="C68" s="47"/>
    </row>
    <row r="69" spans="1:3" ht="15">
      <c r="A69" s="17"/>
      <c r="B69" s="17"/>
      <c r="C69" s="47"/>
    </row>
    <row r="70" spans="1:3" ht="15">
      <c r="A70" s="17"/>
      <c r="B70" s="46"/>
      <c r="C70" s="47"/>
    </row>
    <row r="71" spans="1:3" ht="15">
      <c r="A71" s="17"/>
      <c r="B71" s="46"/>
      <c r="C71" s="47"/>
    </row>
    <row r="72" spans="1:3" ht="15">
      <c r="A72" s="17"/>
      <c r="B72" s="46"/>
      <c r="C72" s="47"/>
    </row>
    <row r="73" spans="1:3" ht="15">
      <c r="A73" s="17"/>
      <c r="B73" s="51"/>
      <c r="C73" s="47"/>
    </row>
    <row r="74" spans="1:3" ht="15">
      <c r="A74" s="17"/>
      <c r="B74" s="51"/>
      <c r="C74" s="47"/>
    </row>
    <row r="75" spans="1:3" ht="15">
      <c r="A75" s="17"/>
      <c r="B75" s="52"/>
      <c r="C75" s="53"/>
    </row>
    <row r="76" spans="1:3" ht="15">
      <c r="A76" s="17"/>
      <c r="B76" s="51"/>
      <c r="C76" s="47"/>
    </row>
    <row r="77" spans="1:3" ht="15">
      <c r="A77" s="17"/>
      <c r="B77" s="51"/>
      <c r="C77" s="47"/>
    </row>
    <row r="78" spans="1:3" ht="15">
      <c r="A78" s="17"/>
      <c r="B78" s="51"/>
      <c r="C78" s="47"/>
    </row>
    <row r="79" spans="1:3" ht="15">
      <c r="A79" s="17"/>
      <c r="B79" s="51"/>
      <c r="C79" s="47"/>
    </row>
    <row r="80" spans="1:3" ht="15">
      <c r="A80" s="17"/>
      <c r="B80" s="51"/>
      <c r="C80" s="47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G63" sqref="G63"/>
    </sheetView>
  </sheetViews>
  <sheetFormatPr defaultColWidth="9.140625" defaultRowHeight="15"/>
  <cols>
    <col min="2" max="2" width="62.57421875" style="0" customWidth="1"/>
    <col min="3" max="3" width="14.28125" style="0" customWidth="1"/>
  </cols>
  <sheetData>
    <row r="2" spans="1:3" ht="24" customHeight="1">
      <c r="A2" s="56" t="s">
        <v>0</v>
      </c>
      <c r="B2" s="56"/>
      <c r="C2" s="56"/>
    </row>
    <row r="3" spans="1:3" ht="13.5" customHeight="1">
      <c r="A3" s="1"/>
      <c r="B3" s="2"/>
      <c r="C3" s="1"/>
    </row>
    <row r="4" ht="11.25" customHeight="1" thickBot="1"/>
    <row r="5" spans="1:5" ht="15.75" thickBot="1">
      <c r="A5" s="3" t="s">
        <v>2</v>
      </c>
      <c r="B5" s="4" t="s">
        <v>3</v>
      </c>
      <c r="C5" s="5" t="s">
        <v>4</v>
      </c>
      <c r="D5" s="17"/>
      <c r="E5" s="17"/>
    </row>
    <row r="6" spans="1:5" ht="12.75" customHeight="1">
      <c r="A6" s="6" t="s">
        <v>5</v>
      </c>
      <c r="B6" s="7" t="s">
        <v>6</v>
      </c>
      <c r="C6" s="8">
        <f>C8+C9+C10</f>
        <v>1243677</v>
      </c>
      <c r="D6" s="18"/>
      <c r="E6" s="18"/>
    </row>
    <row r="7" spans="1:5" ht="12.75" customHeight="1">
      <c r="A7" s="9"/>
      <c r="B7" s="10" t="s">
        <v>7</v>
      </c>
      <c r="C7" s="11"/>
      <c r="D7" s="17"/>
      <c r="E7" s="17"/>
    </row>
    <row r="8" spans="1:3" ht="12.75" customHeight="1">
      <c r="A8" s="12" t="s">
        <v>8</v>
      </c>
      <c r="B8" s="13" t="s">
        <v>9</v>
      </c>
      <c r="C8" s="11">
        <v>690350</v>
      </c>
    </row>
    <row r="9" spans="1:10" ht="12.75" customHeight="1">
      <c r="A9" s="12" t="s">
        <v>10</v>
      </c>
      <c r="B9" s="13" t="s">
        <v>11</v>
      </c>
      <c r="C9" s="11">
        <v>552768</v>
      </c>
      <c r="J9" s="41"/>
    </row>
    <row r="10" spans="1:3" ht="12.75" customHeight="1">
      <c r="A10" s="12" t="s">
        <v>12</v>
      </c>
      <c r="B10" s="13" t="s">
        <v>13</v>
      </c>
      <c r="C10" s="11">
        <v>559</v>
      </c>
    </row>
    <row r="11" spans="1:3" ht="12.75" customHeight="1" thickBot="1">
      <c r="A11" s="14" t="s">
        <v>14</v>
      </c>
      <c r="B11" s="15" t="s">
        <v>15</v>
      </c>
      <c r="C11" s="55">
        <f>29714+6650</f>
        <v>36364</v>
      </c>
    </row>
    <row r="12" spans="1:3" ht="12.75" customHeight="1" hidden="1">
      <c r="A12" s="19"/>
      <c r="B12" s="20" t="s">
        <v>7</v>
      </c>
      <c r="C12" s="21"/>
    </row>
    <row r="13" spans="1:5" ht="15" hidden="1">
      <c r="A13" s="22" t="s">
        <v>16</v>
      </c>
      <c r="B13" s="23" t="s">
        <v>17</v>
      </c>
      <c r="C13" s="11">
        <f aca="true" t="shared" si="0" ref="C13:C37">E13</f>
        <v>2005.8248</v>
      </c>
      <c r="E13" s="24">
        <f>1685824.8/1000+320</f>
        <v>2005.8248</v>
      </c>
    </row>
    <row r="14" spans="1:5" ht="15" hidden="1">
      <c r="A14" s="22" t="s">
        <v>18</v>
      </c>
      <c r="B14" s="23" t="s">
        <v>19</v>
      </c>
      <c r="C14" s="11">
        <f t="shared" si="0"/>
        <v>12060.62</v>
      </c>
      <c r="E14" s="25">
        <v>12060.62</v>
      </c>
    </row>
    <row r="15" spans="1:5" ht="15" hidden="1">
      <c r="A15" s="22" t="s">
        <v>20</v>
      </c>
      <c r="B15" s="26" t="s">
        <v>21</v>
      </c>
      <c r="C15" s="11">
        <f t="shared" si="0"/>
        <v>846.37525</v>
      </c>
      <c r="E15" s="27">
        <f>636375.25/1000+210</f>
        <v>846.37525</v>
      </c>
    </row>
    <row r="16" spans="1:5" ht="15" hidden="1">
      <c r="A16" s="22" t="s">
        <v>22</v>
      </c>
      <c r="B16" s="26" t="s">
        <v>23</v>
      </c>
      <c r="C16" s="11">
        <f t="shared" si="0"/>
        <v>346.04482</v>
      </c>
      <c r="E16" s="25">
        <f>346044.82/1000</f>
        <v>346.04482</v>
      </c>
    </row>
    <row r="17" spans="1:5" ht="15" hidden="1">
      <c r="A17" s="22" t="s">
        <v>24</v>
      </c>
      <c r="B17" s="26" t="s">
        <v>25</v>
      </c>
      <c r="C17" s="11">
        <f t="shared" si="0"/>
        <v>192.1</v>
      </c>
      <c r="E17" s="25">
        <v>192.1</v>
      </c>
    </row>
    <row r="18" spans="1:5" ht="15" hidden="1">
      <c r="A18" s="22" t="s">
        <v>26</v>
      </c>
      <c r="B18" s="28" t="s">
        <v>27</v>
      </c>
      <c r="C18" s="11">
        <f t="shared" si="0"/>
        <v>1667.5166399999998</v>
      </c>
      <c r="E18" s="25">
        <f>1667516.64/1000</f>
        <v>1667.5166399999998</v>
      </c>
    </row>
    <row r="19" spans="1:5" ht="15" hidden="1">
      <c r="A19" s="22" t="s">
        <v>28</v>
      </c>
      <c r="B19" s="26" t="s">
        <v>29</v>
      </c>
      <c r="C19" s="11">
        <f t="shared" si="0"/>
        <v>650.92575</v>
      </c>
      <c r="E19" s="25">
        <f>650925.75/1000</f>
        <v>650.92575</v>
      </c>
    </row>
    <row r="20" spans="1:5" ht="15" hidden="1">
      <c r="A20" s="22" t="s">
        <v>30</v>
      </c>
      <c r="B20" s="26" t="s">
        <v>31</v>
      </c>
      <c r="C20" s="11">
        <f t="shared" si="0"/>
        <v>12.28</v>
      </c>
      <c r="E20" s="25">
        <v>12.28</v>
      </c>
    </row>
    <row r="21" spans="1:5" ht="15" hidden="1">
      <c r="A21" s="22" t="s">
        <v>32</v>
      </c>
      <c r="B21" s="26" t="s">
        <v>33</v>
      </c>
      <c r="C21" s="11" t="e">
        <f t="shared" si="0"/>
        <v>#REF!</v>
      </c>
      <c r="E21" s="25" t="e">
        <f>460393.95/1000+#REF!/1000</f>
        <v>#REF!</v>
      </c>
    </row>
    <row r="22" spans="1:5" ht="15" hidden="1">
      <c r="A22" s="22" t="s">
        <v>34</v>
      </c>
      <c r="B22" s="26" t="s">
        <v>35</v>
      </c>
      <c r="C22" s="11">
        <f t="shared" si="0"/>
        <v>113.238</v>
      </c>
      <c r="E22" s="25">
        <f>113238/1000</f>
        <v>113.238</v>
      </c>
    </row>
    <row r="23" spans="1:5" ht="15" hidden="1">
      <c r="A23" s="22" t="s">
        <v>36</v>
      </c>
      <c r="B23" s="26" t="s">
        <v>37</v>
      </c>
      <c r="C23" s="11">
        <f t="shared" si="0"/>
        <v>50.91</v>
      </c>
      <c r="E23" s="25">
        <v>50.91</v>
      </c>
    </row>
    <row r="24" spans="1:5" ht="15" hidden="1">
      <c r="A24" s="22" t="s">
        <v>38</v>
      </c>
      <c r="B24" s="26" t="s">
        <v>39</v>
      </c>
      <c r="C24" s="11">
        <f t="shared" si="0"/>
        <v>237.72816</v>
      </c>
      <c r="E24" s="25">
        <f>192728.16/1000+45</f>
        <v>237.72816</v>
      </c>
    </row>
    <row r="25" spans="1:5" ht="15" hidden="1">
      <c r="A25" s="22" t="s">
        <v>40</v>
      </c>
      <c r="B25" s="26" t="s">
        <v>41</v>
      </c>
      <c r="C25" s="11">
        <f t="shared" si="0"/>
        <v>48.75</v>
      </c>
      <c r="E25" s="25">
        <v>48.75</v>
      </c>
    </row>
    <row r="26" spans="1:5" ht="15" hidden="1">
      <c r="A26" s="22" t="s">
        <v>42</v>
      </c>
      <c r="B26" s="26" t="s">
        <v>43</v>
      </c>
      <c r="C26" s="11">
        <f t="shared" si="0"/>
        <v>77.21446</v>
      </c>
      <c r="E26" s="25">
        <f>77214.46/1000</f>
        <v>77.21446</v>
      </c>
    </row>
    <row r="27" spans="1:5" ht="15" hidden="1">
      <c r="A27" s="22" t="s">
        <v>44</v>
      </c>
      <c r="B27" s="26" t="s">
        <v>45</v>
      </c>
      <c r="C27" s="11">
        <f t="shared" si="0"/>
        <v>34.38984</v>
      </c>
      <c r="E27" s="25">
        <f>34389.84/1000</f>
        <v>34.38984</v>
      </c>
    </row>
    <row r="28" spans="1:5" ht="15" hidden="1">
      <c r="A28" s="22" t="s">
        <v>46</v>
      </c>
      <c r="B28" s="26" t="s">
        <v>47</v>
      </c>
      <c r="C28" s="11">
        <f t="shared" si="0"/>
        <v>104.24662</v>
      </c>
      <c r="E28" s="25">
        <f>104246.62/1000</f>
        <v>104.24662</v>
      </c>
    </row>
    <row r="29" spans="1:5" ht="15" hidden="1">
      <c r="A29" s="22" t="s">
        <v>48</v>
      </c>
      <c r="B29" s="26" t="s">
        <v>49</v>
      </c>
      <c r="C29" s="11">
        <f t="shared" si="0"/>
        <v>300</v>
      </c>
      <c r="E29" s="25">
        <f>300000/1000</f>
        <v>300</v>
      </c>
    </row>
    <row r="30" spans="1:5" ht="15" hidden="1">
      <c r="A30" s="22" t="s">
        <v>50</v>
      </c>
      <c r="B30" s="26" t="s">
        <v>51</v>
      </c>
      <c r="C30" s="11">
        <f t="shared" si="0"/>
        <v>266.32536</v>
      </c>
      <c r="E30" s="25">
        <f>266325.36/1000</f>
        <v>266.32536</v>
      </c>
    </row>
    <row r="31" spans="1:5" ht="15" hidden="1">
      <c r="A31" s="22" t="s">
        <v>52</v>
      </c>
      <c r="B31" s="26" t="s">
        <v>53</v>
      </c>
      <c r="C31" s="11">
        <f t="shared" si="0"/>
        <v>18.52</v>
      </c>
      <c r="E31" s="25">
        <f>18520/1000</f>
        <v>18.52</v>
      </c>
    </row>
    <row r="32" spans="1:5" ht="15" hidden="1">
      <c r="A32" s="22" t="s">
        <v>54</v>
      </c>
      <c r="B32" s="26" t="s">
        <v>55</v>
      </c>
      <c r="C32" s="11">
        <f t="shared" si="0"/>
        <v>479.50509000000005</v>
      </c>
      <c r="E32" s="25">
        <f>479505.09/1000</f>
        <v>479.50509000000005</v>
      </c>
    </row>
    <row r="33" spans="1:5" ht="15" hidden="1">
      <c r="A33" s="22" t="s">
        <v>56</v>
      </c>
      <c r="B33" s="26" t="s">
        <v>57</v>
      </c>
      <c r="C33" s="11">
        <f t="shared" si="0"/>
        <v>1869.90486</v>
      </c>
      <c r="E33" s="25">
        <f>1869904.86/1000</f>
        <v>1869.90486</v>
      </c>
    </row>
    <row r="34" spans="1:5" ht="15" hidden="1">
      <c r="A34" s="22" t="s">
        <v>58</v>
      </c>
      <c r="B34" s="26" t="s">
        <v>59</v>
      </c>
      <c r="C34" s="11">
        <f t="shared" si="0"/>
        <v>617.9</v>
      </c>
      <c r="E34" s="29">
        <v>617.9</v>
      </c>
    </row>
    <row r="35" spans="1:5" ht="15" hidden="1">
      <c r="A35" s="22" t="s">
        <v>60</v>
      </c>
      <c r="B35" s="26" t="s">
        <v>61</v>
      </c>
      <c r="C35" s="11">
        <f t="shared" si="0"/>
        <v>128.13552</v>
      </c>
      <c r="E35" s="25">
        <f>128135.52/1000</f>
        <v>128.13552</v>
      </c>
    </row>
    <row r="36" spans="1:5" ht="25.5" hidden="1">
      <c r="A36" s="30" t="s">
        <v>62</v>
      </c>
      <c r="B36" s="26" t="s">
        <v>63</v>
      </c>
      <c r="C36" s="11">
        <f t="shared" si="0"/>
        <v>189.08560999999997</v>
      </c>
      <c r="E36" s="25">
        <f>189085.61/1000</f>
        <v>189.08560999999997</v>
      </c>
    </row>
    <row r="37" spans="1:5" ht="15" hidden="1">
      <c r="A37" s="22" t="s">
        <v>64</v>
      </c>
      <c r="B37" s="26" t="s">
        <v>65</v>
      </c>
      <c r="C37" s="11">
        <f t="shared" si="0"/>
        <v>1439.81863</v>
      </c>
      <c r="E37" s="25">
        <f>1439818.63/1000</f>
        <v>1439.81863</v>
      </c>
    </row>
    <row r="38" spans="1:5" ht="15" hidden="1">
      <c r="A38" s="22" t="s">
        <v>66</v>
      </c>
      <c r="B38" s="26" t="s">
        <v>67</v>
      </c>
      <c r="C38" s="11">
        <v>0</v>
      </c>
      <c r="E38" s="25">
        <f>12000/1000</f>
        <v>12</v>
      </c>
    </row>
    <row r="39" spans="1:5" ht="15" hidden="1">
      <c r="A39" s="22" t="s">
        <v>66</v>
      </c>
      <c r="B39" s="26" t="s">
        <v>68</v>
      </c>
      <c r="C39" s="11">
        <f aca="true" t="shared" si="1" ref="C39:C46">E39</f>
        <v>53.03534</v>
      </c>
      <c r="E39" s="27">
        <f>13035.34/1000+40</f>
        <v>53.03534</v>
      </c>
    </row>
    <row r="40" spans="1:5" ht="15" hidden="1">
      <c r="A40" s="22" t="s">
        <v>69</v>
      </c>
      <c r="B40" s="31" t="s">
        <v>70</v>
      </c>
      <c r="C40" s="11">
        <f t="shared" si="1"/>
        <v>85.7</v>
      </c>
      <c r="E40" s="25">
        <f>85700/1000</f>
        <v>85.7</v>
      </c>
    </row>
    <row r="41" spans="1:5" ht="15" hidden="1">
      <c r="A41" s="22" t="s">
        <v>71</v>
      </c>
      <c r="B41" s="31" t="s">
        <v>72</v>
      </c>
      <c r="C41" s="11" t="e">
        <f t="shared" si="1"/>
        <v>#REF!</v>
      </c>
      <c r="E41" s="25" t="e">
        <f>(630+#REF!)/1000</f>
        <v>#REF!</v>
      </c>
    </row>
    <row r="42" spans="1:5" ht="15" hidden="1">
      <c r="A42" s="22" t="s">
        <v>73</v>
      </c>
      <c r="B42" s="31" t="s">
        <v>74</v>
      </c>
      <c r="C42" s="11" t="e">
        <f t="shared" si="1"/>
        <v>#REF!</v>
      </c>
      <c r="E42" s="32" t="e">
        <f>#REF!</f>
        <v>#REF!</v>
      </c>
    </row>
    <row r="43" spans="1:5" ht="15" hidden="1">
      <c r="A43" s="22" t="s">
        <v>75</v>
      </c>
      <c r="B43" s="31" t="s">
        <v>76</v>
      </c>
      <c r="C43" s="11">
        <f t="shared" si="1"/>
        <v>625.5</v>
      </c>
      <c r="E43" s="33">
        <v>625.5</v>
      </c>
    </row>
    <row r="44" spans="1:5" ht="15" hidden="1">
      <c r="A44" s="22" t="s">
        <v>77</v>
      </c>
      <c r="B44" s="26" t="s">
        <v>78</v>
      </c>
      <c r="C44" s="11">
        <f t="shared" si="1"/>
        <v>306.84933</v>
      </c>
      <c r="E44" s="34">
        <f>306849.33/1000</f>
        <v>306.84933</v>
      </c>
    </row>
    <row r="45" spans="1:5" ht="15" hidden="1">
      <c r="A45" s="22" t="s">
        <v>79</v>
      </c>
      <c r="B45" s="26" t="s">
        <v>80</v>
      </c>
      <c r="C45" s="11">
        <f t="shared" si="1"/>
        <v>1007.05</v>
      </c>
      <c r="E45" s="35">
        <v>1007.05</v>
      </c>
    </row>
    <row r="46" spans="1:5" ht="15" hidden="1">
      <c r="A46" s="22" t="s">
        <v>81</v>
      </c>
      <c r="B46" s="26" t="s">
        <v>82</v>
      </c>
      <c r="C46" s="11" t="e">
        <f t="shared" si="1"/>
        <v>#REF!</v>
      </c>
      <c r="E46" s="34" t="e">
        <f>(#REF!+#REF!+#REF!)/1000</f>
        <v>#REF!</v>
      </c>
    </row>
    <row r="47" spans="1:5" ht="15" hidden="1">
      <c r="A47" s="22" t="s">
        <v>83</v>
      </c>
      <c r="B47" s="36" t="s">
        <v>84</v>
      </c>
      <c r="C47" s="11">
        <v>0</v>
      </c>
      <c r="E47" s="25">
        <f>23201.41/1000</f>
        <v>23.20141</v>
      </c>
    </row>
    <row r="48" spans="1:5" ht="15" hidden="1">
      <c r="A48" s="22" t="s">
        <v>85</v>
      </c>
      <c r="B48" s="36" t="s">
        <v>86</v>
      </c>
      <c r="C48" s="11" t="e">
        <f>E48</f>
        <v>#REF!</v>
      </c>
      <c r="E48" s="34" t="e">
        <f>#REF!/1000</f>
        <v>#REF!</v>
      </c>
    </row>
    <row r="49" spans="1:5" ht="15" hidden="1">
      <c r="A49" s="22" t="s">
        <v>87</v>
      </c>
      <c r="B49" s="37" t="s">
        <v>88</v>
      </c>
      <c r="C49" s="11">
        <v>0</v>
      </c>
      <c r="E49" s="25">
        <f>11757.8699999998/1000</f>
        <v>11.757869999999802</v>
      </c>
    </row>
    <row r="50" spans="1:5" ht="15" hidden="1">
      <c r="A50" s="22" t="s">
        <v>83</v>
      </c>
      <c r="B50" s="37" t="s">
        <v>89</v>
      </c>
      <c r="C50" s="11">
        <f>E50</f>
        <v>60</v>
      </c>
      <c r="E50" s="25">
        <f>60000/1000</f>
        <v>60</v>
      </c>
    </row>
    <row r="51" spans="1:5" ht="15" hidden="1">
      <c r="A51" s="22" t="s">
        <v>90</v>
      </c>
      <c r="B51" s="37" t="s">
        <v>91</v>
      </c>
      <c r="C51" s="11">
        <f>E51</f>
        <v>19.72</v>
      </c>
      <c r="E51" s="34">
        <v>19.72</v>
      </c>
    </row>
    <row r="52" spans="1:5" ht="15.75" hidden="1" thickBot="1">
      <c r="A52" s="38" t="s">
        <v>87</v>
      </c>
      <c r="B52" s="39" t="s">
        <v>92</v>
      </c>
      <c r="C52" s="40" t="e">
        <f>E52+E38+E47+E49</f>
        <v>#REF!</v>
      </c>
      <c r="D52" s="41" t="e">
        <f>C52+C43+C47</f>
        <v>#REF!</v>
      </c>
      <c r="E52" s="34" t="e">
        <f>(#REF!+#REF!)/1000+#REF!-#REF!</f>
        <v>#REF!</v>
      </c>
    </row>
    <row r="53" spans="1:6" ht="15.75" hidden="1" thickBot="1">
      <c r="A53" s="42"/>
      <c r="B53" s="43"/>
      <c r="C53" s="44" t="e">
        <f>SUM(C13:C52)</f>
        <v>#REF!</v>
      </c>
      <c r="D53" s="44"/>
      <c r="E53" s="44" t="e">
        <f>SUM(E13:E52)</f>
        <v>#REF!</v>
      </c>
      <c r="F53" s="45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2012-03-14T10:48:51Z</dcterms:modified>
  <cp:category/>
  <cp:version/>
  <cp:contentType/>
  <cp:contentStatus/>
</cp:coreProperties>
</file>